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7" i="1" l="1"/>
  <c r="K7" i="1" s="1"/>
  <c r="G8" i="1"/>
  <c r="K8" i="1"/>
  <c r="N8" i="1"/>
  <c r="G9" i="1"/>
  <c r="H9" i="1"/>
  <c r="I9" i="1"/>
  <c r="J9" i="1"/>
  <c r="L9" i="1"/>
  <c r="M9" i="1"/>
  <c r="G12" i="1"/>
  <c r="K12" i="1" s="1"/>
  <c r="G13" i="1"/>
  <c r="K13" i="1"/>
  <c r="N13" i="1" s="1"/>
  <c r="G14" i="1"/>
  <c r="K14" i="1" s="1"/>
  <c r="N14" i="1" s="1"/>
  <c r="G15" i="1"/>
  <c r="K15" i="1"/>
  <c r="N15" i="1" s="1"/>
  <c r="G16" i="1"/>
  <c r="K16" i="1" s="1"/>
  <c r="N16" i="1" s="1"/>
  <c r="G17" i="1"/>
  <c r="K17" i="1"/>
  <c r="N17" i="1" s="1"/>
  <c r="G18" i="1"/>
  <c r="K18" i="1" s="1"/>
  <c r="N18" i="1" s="1"/>
  <c r="K19" i="1"/>
  <c r="N19" i="1"/>
  <c r="G20" i="1"/>
  <c r="K20" i="1"/>
  <c r="N20" i="1" s="1"/>
  <c r="G21" i="1"/>
  <c r="K21" i="1" s="1"/>
  <c r="N21" i="1" s="1"/>
  <c r="K22" i="1"/>
  <c r="N22" i="1"/>
  <c r="H23" i="1"/>
  <c r="I23" i="1"/>
  <c r="J23" i="1"/>
  <c r="L23" i="1"/>
  <c r="M23" i="1"/>
  <c r="G26" i="1"/>
  <c r="K26" i="1"/>
  <c r="N26" i="1"/>
  <c r="G27" i="1"/>
  <c r="K27" i="1" s="1"/>
  <c r="G28" i="1"/>
  <c r="K28" i="1"/>
  <c r="N28" i="1"/>
  <c r="G29" i="1"/>
  <c r="K29" i="1" s="1"/>
  <c r="N29" i="1"/>
  <c r="H30" i="1"/>
  <c r="I30" i="1"/>
  <c r="J30" i="1"/>
  <c r="L30" i="1"/>
  <c r="M30" i="1"/>
  <c r="G34" i="1"/>
  <c r="K34" i="1"/>
  <c r="N34" i="1"/>
  <c r="G35" i="1"/>
  <c r="K35" i="1" s="1"/>
  <c r="N35" i="1"/>
  <c r="G36" i="1"/>
  <c r="K36" i="1"/>
  <c r="N36" i="1"/>
  <c r="G37" i="1"/>
  <c r="K37" i="1" s="1"/>
  <c r="G38" i="1"/>
  <c r="K38" i="1"/>
  <c r="N38" i="1" s="1"/>
  <c r="G39" i="1"/>
  <c r="K39" i="1" s="1"/>
  <c r="N39" i="1"/>
  <c r="G40" i="1"/>
  <c r="K40" i="1"/>
  <c r="N40" i="1"/>
  <c r="G41" i="1"/>
  <c r="K41" i="1" s="1"/>
  <c r="G42" i="1"/>
  <c r="K42" i="1"/>
  <c r="N42" i="1"/>
  <c r="G43" i="1"/>
  <c r="N43" i="1" s="1"/>
  <c r="G44" i="1"/>
  <c r="K44" i="1"/>
  <c r="N44" i="1"/>
  <c r="G45" i="1"/>
  <c r="K45" i="1" s="1"/>
  <c r="N45" i="1"/>
  <c r="G46" i="1"/>
  <c r="K46" i="1"/>
  <c r="N46" i="1"/>
  <c r="G47" i="1"/>
  <c r="N47" i="1" s="1"/>
  <c r="G48" i="1"/>
  <c r="K48" i="1"/>
  <c r="N48" i="1"/>
  <c r="G49" i="1"/>
  <c r="K49" i="1" s="1"/>
  <c r="N49" i="1"/>
  <c r="G50" i="1"/>
  <c r="K50" i="1"/>
  <c r="N50" i="1"/>
  <c r="G51" i="1"/>
  <c r="H51" i="1"/>
  <c r="I51" i="1"/>
  <c r="I67" i="1" s="1"/>
  <c r="J51" i="1"/>
  <c r="L51" i="1"/>
  <c r="M51" i="1"/>
  <c r="M67" i="1" s="1"/>
  <c r="G54" i="1"/>
  <c r="K54" i="1" s="1"/>
  <c r="N54" i="1"/>
  <c r="G55" i="1"/>
  <c r="K55" i="1"/>
  <c r="N55" i="1" s="1"/>
  <c r="G56" i="1"/>
  <c r="K56" i="1" s="1"/>
  <c r="N56" i="1" s="1"/>
  <c r="G57" i="1"/>
  <c r="K57" i="1"/>
  <c r="N57" i="1" s="1"/>
  <c r="G58" i="1"/>
  <c r="K58" i="1" s="1"/>
  <c r="N58" i="1" s="1"/>
  <c r="J58" i="1"/>
  <c r="G59" i="1"/>
  <c r="K59" i="1" s="1"/>
  <c r="N59" i="1" s="1"/>
  <c r="H60" i="1"/>
  <c r="I60" i="1"/>
  <c r="J60" i="1"/>
  <c r="L60" i="1"/>
  <c r="M60" i="1"/>
  <c r="G63" i="1"/>
  <c r="K63" i="1"/>
  <c r="N63" i="1" s="1"/>
  <c r="N64" i="1" s="1"/>
  <c r="G64" i="1"/>
  <c r="K64" i="1" s="1"/>
  <c r="H64" i="1"/>
  <c r="I64" i="1"/>
  <c r="L64" i="1"/>
  <c r="M64" i="1"/>
  <c r="H67" i="1"/>
  <c r="J67" i="1"/>
  <c r="L67" i="1"/>
  <c r="K60" i="1" l="1"/>
  <c r="N12" i="1"/>
  <c r="N23" i="1" s="1"/>
  <c r="K23" i="1"/>
  <c r="N7" i="1"/>
  <c r="N9" i="1" s="1"/>
  <c r="K9" i="1"/>
  <c r="N60" i="1"/>
  <c r="K30" i="1"/>
  <c r="N41" i="1"/>
  <c r="N37" i="1"/>
  <c r="N51" i="1" s="1"/>
  <c r="N27" i="1"/>
  <c r="N30" i="1" s="1"/>
  <c r="G60" i="1"/>
  <c r="K47" i="1"/>
  <c r="K43" i="1"/>
  <c r="K51" i="1" s="1"/>
  <c r="G30" i="1"/>
  <c r="G23" i="1"/>
  <c r="G67" i="1" s="1"/>
  <c r="N67" i="1" l="1"/>
  <c r="K67" i="1"/>
</calcChain>
</file>

<file path=xl/sharedStrings.xml><?xml version="1.0" encoding="utf-8"?>
<sst xmlns="http://schemas.openxmlformats.org/spreadsheetml/2006/main" count="161" uniqueCount="138">
  <si>
    <t xml:space="preserve">GABRIELA MARISOL LOERA GONZALEZ </t>
  </si>
  <si>
    <t>JERONIMO SANCHEZ GARCIA</t>
  </si>
  <si>
    <t>TOTALES</t>
  </si>
  <si>
    <t>TOTAL DEPARTAMENTO</t>
  </si>
  <si>
    <t>Jefe de Departamento</t>
  </si>
  <si>
    <t xml:space="preserve">Marisol Valdez Becerra </t>
  </si>
  <si>
    <t>JO03</t>
  </si>
  <si>
    <t>JEFATURA DE OPERACIÓN</t>
  </si>
  <si>
    <t>DEPARTAMENTO 7</t>
  </si>
  <si>
    <t xml:space="preserve">Especialista en Terapia de Desarrollo de Habilidades </t>
  </si>
  <si>
    <t>Ledezma Valdivia Martin</t>
  </si>
  <si>
    <t>AT35</t>
  </si>
  <si>
    <t>Bañuelos Estrada Cinthya Mayela</t>
  </si>
  <si>
    <t>AT34</t>
  </si>
  <si>
    <t xml:space="preserve">Reyes Nava Vanessa Gabriela </t>
  </si>
  <si>
    <t>AT33</t>
  </si>
  <si>
    <t xml:space="preserve">   </t>
  </si>
  <si>
    <t xml:space="preserve">Terapeuta </t>
  </si>
  <si>
    <t>Rodriguez Mendez Elizabeth</t>
  </si>
  <si>
    <t>AT29</t>
  </si>
  <si>
    <t>Terapeuta  (DI)</t>
  </si>
  <si>
    <t>Ruiz Castorena Adriana Margarita</t>
  </si>
  <si>
    <t>AT28</t>
  </si>
  <si>
    <t>Coordinadora Talleres</t>
  </si>
  <si>
    <t>De Anda Vargas Jessica Elizabeth</t>
  </si>
  <si>
    <t>AE19</t>
  </si>
  <si>
    <t>AREA TALLERES</t>
  </si>
  <si>
    <t>DEPARTAMENTO 6</t>
  </si>
  <si>
    <t>Monitor</t>
  </si>
  <si>
    <t xml:space="preserve">Tabares Renteria Jovanny Gabriel </t>
  </si>
  <si>
    <t>AE38</t>
  </si>
  <si>
    <t xml:space="preserve">Garcia Guzman Jorge Daniel </t>
  </si>
  <si>
    <t>AE37</t>
  </si>
  <si>
    <t>Gutierrez Rodriguez Pamela Areli</t>
  </si>
  <si>
    <t>AE36</t>
  </si>
  <si>
    <t>Montero Jauregui Maribel</t>
  </si>
  <si>
    <t>AE32</t>
  </si>
  <si>
    <t>Villegas Ramirez Iyari</t>
  </si>
  <si>
    <t>AE31</t>
  </si>
  <si>
    <t>González Angulo Karla Angélica</t>
  </si>
  <si>
    <t>AE30</t>
  </si>
  <si>
    <t>Trabajador Social</t>
  </si>
  <si>
    <t>Navarro Sarabia Diana Cristina</t>
  </si>
  <si>
    <t>AE26</t>
  </si>
  <si>
    <t>Reyes Vazquez Karla Rosalia Nashiely</t>
  </si>
  <si>
    <t>AE25</t>
  </si>
  <si>
    <t>Terapeuta (A y L)</t>
  </si>
  <si>
    <t>Ortiz Anguiano Nélida Guadalupe</t>
  </si>
  <si>
    <t>AE24</t>
  </si>
  <si>
    <t>Flores Orozco Carolina</t>
  </si>
  <si>
    <t>AE23</t>
  </si>
  <si>
    <t>Psicólogo</t>
  </si>
  <si>
    <t xml:space="preserve">Neri Garcia Criselda </t>
  </si>
  <si>
    <t>AE22</t>
  </si>
  <si>
    <t>González Cruz Fabiola</t>
  </si>
  <si>
    <t>AE21</t>
  </si>
  <si>
    <t>Plascencia González Paola Viridiana</t>
  </si>
  <si>
    <t>AE20</t>
  </si>
  <si>
    <t>Terapeuta  (DM)</t>
  </si>
  <si>
    <t>Alvaro Oropeza Anabel</t>
  </si>
  <si>
    <t>AT27</t>
  </si>
  <si>
    <t xml:space="preserve">Coordinador Especialidades </t>
  </si>
  <si>
    <t>Marquez Martin del Campo Daniela</t>
  </si>
  <si>
    <t>AE18</t>
  </si>
  <si>
    <t>Terapeuta (DI)</t>
  </si>
  <si>
    <t>Rivas Tejeda Carlos Alberto</t>
  </si>
  <si>
    <t>AE17</t>
  </si>
  <si>
    <t>Cantera Ramirez Ana Elizabeth</t>
  </si>
  <si>
    <t>AE16</t>
  </si>
  <si>
    <t>AREA ESPECIALIDADES</t>
  </si>
  <si>
    <t>DEPARTAMENTO 5</t>
  </si>
  <si>
    <t>Terapeuta Fisico</t>
  </si>
  <si>
    <t>Olivares Morales Maria Ursula</t>
  </si>
  <si>
    <t>AF15</t>
  </si>
  <si>
    <t>Terapeuta (DM)</t>
  </si>
  <si>
    <t>Arriaga Gómez Mariana</t>
  </si>
  <si>
    <t>AF14</t>
  </si>
  <si>
    <t>Chavez Martinez Elba Roxana</t>
  </si>
  <si>
    <t>AF12</t>
  </si>
  <si>
    <t>Medico</t>
  </si>
  <si>
    <t>Alatorre Rea Walter</t>
  </si>
  <si>
    <t>AM13</t>
  </si>
  <si>
    <t>AREA MEDICA Y FISICA</t>
  </si>
  <si>
    <t>DEPARTAMENTO 4</t>
  </si>
  <si>
    <t>Auxiliar de Servicios Generales</t>
  </si>
  <si>
    <t xml:space="preserve">Nieves Servin Diego Alberto </t>
  </si>
  <si>
    <t>JA41</t>
  </si>
  <si>
    <t>Auxiliar General</t>
  </si>
  <si>
    <t xml:space="preserve">Perez Gonzalez Maria Laura </t>
  </si>
  <si>
    <t>JA40</t>
  </si>
  <si>
    <t xml:space="preserve">Recepcionista </t>
  </si>
  <si>
    <t xml:space="preserve">Rios Ramos Dulce Maria Paulina </t>
  </si>
  <si>
    <t>JA39</t>
  </si>
  <si>
    <t>Castorena Diaz Federico</t>
  </si>
  <si>
    <t>JA12</t>
  </si>
  <si>
    <t xml:space="preserve">Intendente </t>
  </si>
  <si>
    <t>Silva Díaz Angélica Araceli</t>
  </si>
  <si>
    <t>JA11</t>
  </si>
  <si>
    <t>Zúñiga Reynaga Yolanda</t>
  </si>
  <si>
    <t>JA10</t>
  </si>
  <si>
    <t xml:space="preserve">Conserje </t>
  </si>
  <si>
    <t>Martínez Ibarra José de Jesús</t>
  </si>
  <si>
    <t>JA08</t>
  </si>
  <si>
    <t>Coordinador (administrativo)</t>
  </si>
  <si>
    <t>Neri Ruiz Pedro</t>
  </si>
  <si>
    <t>JA07</t>
  </si>
  <si>
    <t xml:space="preserve">Contador </t>
  </si>
  <si>
    <t>Sanchez Garcia Jeronimo</t>
  </si>
  <si>
    <t>JA06</t>
  </si>
  <si>
    <t>Abogado</t>
  </si>
  <si>
    <t>Pamela de Jesus Chavez Paz</t>
  </si>
  <si>
    <t>JA05</t>
  </si>
  <si>
    <t xml:space="preserve">Loera Gonzalez Gabriela Marisol </t>
  </si>
  <si>
    <t>JA04</t>
  </si>
  <si>
    <t>JEFATURA ADMINISTRATIVA</t>
  </si>
  <si>
    <t>DEPARTAMENTO 2</t>
  </si>
  <si>
    <t>Asistente de Dirección</t>
  </si>
  <si>
    <t>Lopez Aranda Lisette Amparo</t>
  </si>
  <si>
    <t>DG02</t>
  </si>
  <si>
    <t>Directora General</t>
  </si>
  <si>
    <t>Méndez González Gabriela Elizabeth</t>
  </si>
  <si>
    <t>DG01</t>
  </si>
  <si>
    <t>DIRECCION GENERAL</t>
  </si>
  <si>
    <t>DEPARTAMENTO 1</t>
  </si>
  <si>
    <t>*NETO A PAGAR*</t>
  </si>
  <si>
    <t xml:space="preserve">AJUSTE AL NETO </t>
  </si>
  <si>
    <t>I.S.R. (sp)</t>
  </si>
  <si>
    <t>AGUINALDO A PAGAR</t>
  </si>
  <si>
    <t>ANTICIPO</t>
  </si>
  <si>
    <t xml:space="preserve">I.S.R. </t>
  </si>
  <si>
    <t>Subsidio al empleo</t>
  </si>
  <si>
    <t>Aguinaldo</t>
  </si>
  <si>
    <t>Sueldo Diario</t>
  </si>
  <si>
    <t>Fecha de ingreso</t>
  </si>
  <si>
    <t>Nombramiento</t>
  </si>
  <si>
    <t>Empleado</t>
  </si>
  <si>
    <t>Código</t>
  </si>
  <si>
    <t>Aguinaldo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</si>
</sst>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 style="thin">
        <color rgb="FFFF0000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/>
      <right/>
      <top/>
      <bottom style="thin">
        <color theme="5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0" xfId="0" applyNumberFormat="1" applyFont="1"/>
    <xf numFmtId="4" fontId="5" fillId="2" borderId="3" xfId="0" applyNumberFormat="1" applyFont="1" applyFill="1" applyBorder="1"/>
    <xf numFmtId="4" fontId="5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/>
    <xf numFmtId="4" fontId="7" fillId="0" borderId="0" xfId="1" applyNumberFormat="1" applyFont="1"/>
    <xf numFmtId="4" fontId="8" fillId="0" borderId="0" xfId="1" applyNumberFormat="1" applyFont="1"/>
    <xf numFmtId="0" fontId="9" fillId="0" borderId="0" xfId="0" applyFont="1"/>
    <xf numFmtId="44" fontId="5" fillId="3" borderId="0" xfId="1" applyFont="1" applyFill="1"/>
    <xf numFmtId="4" fontId="1" fillId="3" borderId="0" xfId="0" applyNumberFormat="1" applyFont="1" applyFill="1"/>
    <xf numFmtId="4" fontId="10" fillId="4" borderId="0" xfId="0" applyNumberFormat="1" applyFont="1" applyFill="1"/>
    <xf numFmtId="14" fontId="1" fillId="0" borderId="0" xfId="0" applyNumberFormat="1" applyFont="1"/>
    <xf numFmtId="0" fontId="11" fillId="0" borderId="0" xfId="0" applyFont="1"/>
    <xf numFmtId="0" fontId="2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" fontId="0" fillId="0" borderId="0" xfId="0" applyNumberFormat="1"/>
    <xf numFmtId="4" fontId="6" fillId="0" borderId="0" xfId="0" applyNumberFormat="1" applyFont="1"/>
    <xf numFmtId="14" fontId="0" fillId="0" borderId="0" xfId="0" applyNumberFormat="1"/>
    <xf numFmtId="4" fontId="10" fillId="5" borderId="0" xfId="0" applyNumberFormat="1" applyFont="1" applyFill="1"/>
    <xf numFmtId="0" fontId="9" fillId="0" borderId="0" xfId="0" applyFont="1" applyAlignment="1">
      <alignment horizontal="left"/>
    </xf>
    <xf numFmtId="4" fontId="3" fillId="0" borderId="0" xfId="0" applyNumberFormat="1" applyFont="1"/>
    <xf numFmtId="4" fontId="1" fillId="0" borderId="4" xfId="0" applyNumberFormat="1" applyFont="1" applyBorder="1"/>
    <xf numFmtId="0" fontId="9" fillId="0" borderId="5" xfId="0" applyFont="1" applyBorder="1"/>
    <xf numFmtId="4" fontId="12" fillId="6" borderId="6" xfId="0" applyNumberFormat="1" applyFont="1" applyFill="1" applyBorder="1" applyAlignment="1">
      <alignment horizontal="center" vertical="center" wrapText="1"/>
    </xf>
    <xf numFmtId="4" fontId="13" fillId="6" borderId="7" xfId="0" applyNumberFormat="1" applyFont="1" applyFill="1" applyBorder="1" applyAlignment="1">
      <alignment horizontal="center" vertical="center" wrapText="1"/>
    </xf>
    <xf numFmtId="4" fontId="13" fillId="6" borderId="8" xfId="0" applyNumberFormat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4" fontId="14" fillId="6" borderId="0" xfId="0" applyNumberFormat="1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49" fontId="13" fillId="6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182256</xdr:colOff>
      <xdr:row>0</xdr:row>
      <xdr:rowOff>0</xdr:rowOff>
    </xdr:from>
    <xdr:ext cx="1623981" cy="871257"/>
    <xdr:pic>
      <xdr:nvPicPr>
        <xdr:cNvPr id="2" name="Imagen 1">
          <a:extLst>
            <a:ext uri="{FF2B5EF4-FFF2-40B4-BE49-F238E27FC236}">
              <a16:creationId xmlns:a16="http://schemas.microsoft.com/office/drawing/2014/main" xmlns="" id="{BE2D0EE1-C26D-4F2B-8ED6-7BF8A2B51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456" y="0"/>
          <a:ext cx="1623981" cy="8712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43" workbookViewId="0">
      <selection activeCell="O4" sqref="O4"/>
    </sheetView>
  </sheetViews>
  <sheetFormatPr baseColWidth="10" defaultRowHeight="15" x14ac:dyDescent="0.25"/>
  <sheetData>
    <row r="1" spans="1:14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.75" x14ac:dyDescent="0.25">
      <c r="A3" s="2"/>
      <c r="B3" s="2"/>
      <c r="C3" s="2"/>
      <c r="D3" s="2"/>
      <c r="E3" s="2"/>
      <c r="F3" s="2"/>
      <c r="G3" s="6"/>
      <c r="H3" s="6"/>
      <c r="I3" s="6"/>
      <c r="J3" s="6"/>
      <c r="K3" s="6"/>
      <c r="L3" s="6"/>
      <c r="M3" s="6"/>
      <c r="N3" s="27"/>
    </row>
    <row r="4" spans="1:14" ht="18.75" x14ac:dyDescent="0.25">
      <c r="A4" s="2"/>
      <c r="B4" s="41" t="s">
        <v>137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31.5" x14ac:dyDescent="0.25">
      <c r="A5" s="40"/>
      <c r="B5" s="39" t="s">
        <v>136</v>
      </c>
      <c r="C5" s="38" t="s">
        <v>135</v>
      </c>
      <c r="D5" s="37" t="s">
        <v>134</v>
      </c>
      <c r="E5" s="36" t="s">
        <v>133</v>
      </c>
      <c r="F5" s="35" t="s">
        <v>132</v>
      </c>
      <c r="G5" s="34" t="s">
        <v>131</v>
      </c>
      <c r="H5" s="33" t="s">
        <v>130</v>
      </c>
      <c r="I5" s="32" t="s">
        <v>129</v>
      </c>
      <c r="J5" s="32" t="s">
        <v>128</v>
      </c>
      <c r="K5" s="32" t="s">
        <v>127</v>
      </c>
      <c r="L5" s="32" t="s">
        <v>126</v>
      </c>
      <c r="M5" s="31" t="s">
        <v>125</v>
      </c>
      <c r="N5" s="30" t="s">
        <v>124</v>
      </c>
    </row>
    <row r="6" spans="1:14" ht="15.75" x14ac:dyDescent="0.25">
      <c r="A6" s="2"/>
      <c r="B6" s="13" t="s">
        <v>123</v>
      </c>
      <c r="C6" s="29" t="s">
        <v>122</v>
      </c>
      <c r="D6" s="29"/>
      <c r="E6" s="13"/>
      <c r="F6" s="13"/>
      <c r="G6" s="28"/>
      <c r="H6" s="6"/>
      <c r="I6" s="6"/>
      <c r="J6" s="6"/>
      <c r="K6" s="6"/>
      <c r="L6" s="6"/>
      <c r="M6" s="28"/>
      <c r="N6" s="27"/>
    </row>
    <row r="7" spans="1:14" ht="21" x14ac:dyDescent="0.35">
      <c r="A7" s="2"/>
      <c r="B7" s="2" t="s">
        <v>121</v>
      </c>
      <c r="C7" s="1" t="s">
        <v>120</v>
      </c>
      <c r="D7" s="2" t="s">
        <v>119</v>
      </c>
      <c r="E7" s="17">
        <v>43374</v>
      </c>
      <c r="F7" s="22">
        <v>1349.32</v>
      </c>
      <c r="G7" s="6">
        <f>F7*50</f>
        <v>67466</v>
      </c>
      <c r="H7" s="6"/>
      <c r="I7" s="6"/>
      <c r="J7" s="6">
        <v>33733</v>
      </c>
      <c r="K7" s="6">
        <f>G7-J7</f>
        <v>33733</v>
      </c>
      <c r="L7" s="6">
        <v>10119.9</v>
      </c>
      <c r="M7" s="6">
        <v>-0.1</v>
      </c>
      <c r="N7" s="16">
        <f>K7-L7-M7</f>
        <v>23613.199999999997</v>
      </c>
    </row>
    <row r="8" spans="1:14" ht="21" x14ac:dyDescent="0.35">
      <c r="A8" s="2"/>
      <c r="B8" s="2" t="s">
        <v>118</v>
      </c>
      <c r="C8" s="1" t="s">
        <v>117</v>
      </c>
      <c r="D8" s="2" t="s">
        <v>116</v>
      </c>
      <c r="E8" s="17">
        <v>43437</v>
      </c>
      <c r="F8" s="22">
        <v>433.15</v>
      </c>
      <c r="G8" s="6">
        <f>F8*50</f>
        <v>21657.5</v>
      </c>
      <c r="H8" s="6">
        <v>0</v>
      </c>
      <c r="I8" s="6"/>
      <c r="J8" s="6"/>
      <c r="K8" s="6">
        <f>G8-J8</f>
        <v>21657.5</v>
      </c>
      <c r="L8" s="6">
        <v>4084.63</v>
      </c>
      <c r="M8" s="6">
        <v>-0.13</v>
      </c>
      <c r="N8" s="16">
        <f>G8-L8-M8</f>
        <v>17573</v>
      </c>
    </row>
    <row r="9" spans="1:14" ht="18.75" x14ac:dyDescent="0.3">
      <c r="A9" s="2"/>
      <c r="B9" s="26" t="s">
        <v>3</v>
      </c>
      <c r="C9" s="18"/>
      <c r="D9" s="19"/>
      <c r="E9" s="19"/>
      <c r="F9" s="19"/>
      <c r="G9" s="14">
        <f>SUM(G7:G8)</f>
        <v>89123.5</v>
      </c>
      <c r="H9" s="14">
        <f>SUM(H7:H8)</f>
        <v>0</v>
      </c>
      <c r="I9" s="14">
        <f>SUM(I7:I8)</f>
        <v>0</v>
      </c>
      <c r="J9" s="14">
        <f>SUM(J7:J8)</f>
        <v>33733</v>
      </c>
      <c r="K9" s="14">
        <f>SUM(K7:K8)</f>
        <v>55390.5</v>
      </c>
      <c r="L9" s="14">
        <f>SUM(L7:L8)</f>
        <v>14204.529999999999</v>
      </c>
      <c r="M9" s="14">
        <f>SUM(M7:M8)</f>
        <v>-0.23</v>
      </c>
      <c r="N9" s="14">
        <f>SUM(N7:N8)</f>
        <v>41186.199999999997</v>
      </c>
    </row>
    <row r="10" spans="1:14" ht="18.75" x14ac:dyDescent="0.3">
      <c r="A10" s="2"/>
      <c r="B10" s="2"/>
      <c r="C10" s="1"/>
      <c r="D10" s="2"/>
      <c r="E10" s="2"/>
      <c r="F10" s="2"/>
      <c r="G10" s="6"/>
      <c r="H10" s="6"/>
      <c r="I10" s="6"/>
      <c r="J10" s="6"/>
      <c r="K10" s="6"/>
      <c r="L10" s="6"/>
      <c r="M10" s="6"/>
      <c r="N10" s="23"/>
    </row>
    <row r="11" spans="1:14" ht="18.75" x14ac:dyDescent="0.3">
      <c r="A11" s="2"/>
      <c r="B11" s="13" t="s">
        <v>115</v>
      </c>
      <c r="C11" s="18" t="s">
        <v>114</v>
      </c>
      <c r="D11" s="2"/>
      <c r="E11" s="2"/>
      <c r="F11" s="2"/>
      <c r="G11" s="6"/>
      <c r="H11" s="6"/>
      <c r="I11" s="6"/>
      <c r="J11" s="6"/>
      <c r="K11" s="6"/>
      <c r="L11" s="6"/>
      <c r="M11" s="6"/>
      <c r="N11" s="23"/>
    </row>
    <row r="12" spans="1:14" ht="21" x14ac:dyDescent="0.35">
      <c r="A12" s="2"/>
      <c r="B12" s="2" t="s">
        <v>113</v>
      </c>
      <c r="C12" s="1" t="s">
        <v>112</v>
      </c>
      <c r="D12" s="2" t="s">
        <v>4</v>
      </c>
      <c r="E12" s="17">
        <v>43374</v>
      </c>
      <c r="F12" s="6">
        <v>901.34</v>
      </c>
      <c r="G12" s="6">
        <f>F12*50</f>
        <v>45067</v>
      </c>
      <c r="H12" s="6"/>
      <c r="I12" s="6"/>
      <c r="J12" s="6"/>
      <c r="K12" s="6">
        <f>G12-J12</f>
        <v>45067</v>
      </c>
      <c r="L12" s="6">
        <v>10003.6</v>
      </c>
      <c r="M12" s="6"/>
      <c r="N12" s="16">
        <f>K12-L12-M12</f>
        <v>35063.4</v>
      </c>
    </row>
    <row r="13" spans="1:14" ht="21" x14ac:dyDescent="0.35">
      <c r="A13" s="2"/>
      <c r="B13" s="2" t="s">
        <v>111</v>
      </c>
      <c r="C13" s="1" t="s">
        <v>110</v>
      </c>
      <c r="D13" s="2" t="s">
        <v>109</v>
      </c>
      <c r="E13" s="17">
        <v>43374</v>
      </c>
      <c r="F13" s="6">
        <v>485.39</v>
      </c>
      <c r="G13" s="6">
        <f>F13*50</f>
        <v>24269.5</v>
      </c>
      <c r="H13" s="6"/>
      <c r="I13" s="6"/>
      <c r="J13" s="6"/>
      <c r="K13" s="6">
        <f>G13-J13</f>
        <v>24269.5</v>
      </c>
      <c r="L13" s="6">
        <v>4642.55</v>
      </c>
      <c r="M13" s="6">
        <v>-0.05</v>
      </c>
      <c r="N13" s="16">
        <f>K13-L13-M13</f>
        <v>19627</v>
      </c>
    </row>
    <row r="14" spans="1:14" ht="21" x14ac:dyDescent="0.35">
      <c r="A14" s="2"/>
      <c r="B14" s="2" t="s">
        <v>108</v>
      </c>
      <c r="C14" s="1" t="s">
        <v>107</v>
      </c>
      <c r="D14" s="2" t="s">
        <v>106</v>
      </c>
      <c r="E14" s="17">
        <v>43476</v>
      </c>
      <c r="F14" s="6">
        <v>485.39</v>
      </c>
      <c r="G14" s="6">
        <f>F14*50/365*355</f>
        <v>23604.582191780824</v>
      </c>
      <c r="H14" s="6"/>
      <c r="I14" s="6"/>
      <c r="J14" s="6"/>
      <c r="K14" s="6">
        <f>G14-J14</f>
        <v>23604.582191780824</v>
      </c>
      <c r="L14" s="6">
        <v>4500.53</v>
      </c>
      <c r="M14" s="6">
        <v>0.05</v>
      </c>
      <c r="N14" s="16">
        <f>K14-L14-M14</f>
        <v>19104.002191780826</v>
      </c>
    </row>
    <row r="15" spans="1:14" ht="21" x14ac:dyDescent="0.35">
      <c r="A15" s="2"/>
      <c r="B15" s="2" t="s">
        <v>105</v>
      </c>
      <c r="C15" s="1" t="s">
        <v>104</v>
      </c>
      <c r="D15" s="2" t="s">
        <v>103</v>
      </c>
      <c r="E15" s="17">
        <v>43377</v>
      </c>
      <c r="F15" s="22">
        <v>516.1</v>
      </c>
      <c r="G15" s="6">
        <f>F15*50</f>
        <v>25805</v>
      </c>
      <c r="H15" s="6"/>
      <c r="I15" s="6"/>
      <c r="J15" s="6"/>
      <c r="K15" s="6">
        <f>G15-J15</f>
        <v>25805</v>
      </c>
      <c r="L15" s="6">
        <v>4970.54</v>
      </c>
      <c r="M15" s="6">
        <v>0.06</v>
      </c>
      <c r="N15" s="16">
        <f>K15-L15-M15</f>
        <v>20834.399999999998</v>
      </c>
    </row>
    <row r="16" spans="1:14" ht="21" x14ac:dyDescent="0.35">
      <c r="A16" s="2"/>
      <c r="B16" s="2" t="s">
        <v>102</v>
      </c>
      <c r="C16" s="1" t="s">
        <v>101</v>
      </c>
      <c r="D16" s="2" t="s">
        <v>100</v>
      </c>
      <c r="E16" s="17">
        <v>42370</v>
      </c>
      <c r="F16" s="6">
        <v>341.01</v>
      </c>
      <c r="G16" s="6">
        <f>F16*50</f>
        <v>17050.5</v>
      </c>
      <c r="H16" s="6"/>
      <c r="I16" s="6"/>
      <c r="J16" s="6">
        <v>8525.25</v>
      </c>
      <c r="K16" s="6">
        <f>G16-J16</f>
        <v>8525.25</v>
      </c>
      <c r="L16" s="6">
        <v>1527.72</v>
      </c>
      <c r="M16" s="6">
        <v>-7.0000000000000007E-2</v>
      </c>
      <c r="N16" s="16">
        <f>K16-L16-M16</f>
        <v>6997.5999999999995</v>
      </c>
    </row>
    <row r="17" spans="1:14" ht="21" x14ac:dyDescent="0.35">
      <c r="A17" s="2"/>
      <c r="B17" s="2" t="s">
        <v>99</v>
      </c>
      <c r="C17" s="1" t="s">
        <v>98</v>
      </c>
      <c r="D17" s="2" t="s">
        <v>87</v>
      </c>
      <c r="E17" s="17">
        <v>42370</v>
      </c>
      <c r="F17" s="6">
        <v>302.16000000000003</v>
      </c>
      <c r="G17" s="6">
        <f>F17*50/365*359</f>
        <v>14859.649315068495</v>
      </c>
      <c r="H17" s="6"/>
      <c r="I17" s="6"/>
      <c r="J17" s="6">
        <v>7554</v>
      </c>
      <c r="K17" s="6">
        <f>G17-J17</f>
        <v>7305.6493150684946</v>
      </c>
      <c r="L17" s="6">
        <v>1168.9000000000001</v>
      </c>
      <c r="M17" s="6">
        <v>-0.05</v>
      </c>
      <c r="N17" s="16">
        <f>K17-L17-M17</f>
        <v>6136.7993150684952</v>
      </c>
    </row>
    <row r="18" spans="1:14" ht="21" x14ac:dyDescent="0.35">
      <c r="A18" s="2"/>
      <c r="B18" s="2" t="s">
        <v>97</v>
      </c>
      <c r="C18" s="1" t="s">
        <v>96</v>
      </c>
      <c r="D18" s="2" t="s">
        <v>95</v>
      </c>
      <c r="E18" s="17">
        <v>42370</v>
      </c>
      <c r="F18" s="6">
        <v>341.01</v>
      </c>
      <c r="G18" s="6">
        <f>F18*50/365*363</f>
        <v>16957.072602739729</v>
      </c>
      <c r="H18" s="6"/>
      <c r="I18" s="6"/>
      <c r="J18" s="6"/>
      <c r="K18" s="6">
        <f>G18-J18</f>
        <v>16957.072602739729</v>
      </c>
      <c r="L18" s="6">
        <v>2584.4899999999998</v>
      </c>
      <c r="M18" s="6">
        <v>-0.02</v>
      </c>
      <c r="N18" s="16">
        <f>K18-L18-M18</f>
        <v>14372.602602739729</v>
      </c>
    </row>
    <row r="19" spans="1:14" ht="21" x14ac:dyDescent="0.35">
      <c r="A19" s="2"/>
      <c r="B19" t="s">
        <v>94</v>
      </c>
      <c r="C19" s="1" t="s">
        <v>93</v>
      </c>
      <c r="D19" s="2" t="s">
        <v>87</v>
      </c>
      <c r="E19" s="17">
        <v>43586</v>
      </c>
      <c r="F19" s="6">
        <v>302.16000000000003</v>
      </c>
      <c r="G19" s="6">
        <v>10141.32</v>
      </c>
      <c r="H19" s="6"/>
      <c r="I19" s="6"/>
      <c r="J19" s="6"/>
      <c r="K19" s="6">
        <f>G19-J19</f>
        <v>10141.32</v>
      </c>
      <c r="L19" s="6">
        <v>1217.06</v>
      </c>
      <c r="M19" s="6">
        <v>-0.14000000000000001</v>
      </c>
      <c r="N19" s="16">
        <f>K19-L19-M19</f>
        <v>8924.4</v>
      </c>
    </row>
    <row r="20" spans="1:14" ht="21" x14ac:dyDescent="0.35">
      <c r="A20" s="2"/>
      <c r="B20" t="s">
        <v>92</v>
      </c>
      <c r="C20" s="1" t="s">
        <v>91</v>
      </c>
      <c r="D20" t="s">
        <v>90</v>
      </c>
      <c r="E20" s="24">
        <v>43374</v>
      </c>
      <c r="F20" s="22">
        <v>341.01</v>
      </c>
      <c r="G20" s="6">
        <f>F20*50</f>
        <v>17050.5</v>
      </c>
      <c r="H20" s="6"/>
      <c r="I20" s="6"/>
      <c r="J20" s="6"/>
      <c r="K20" s="6">
        <f>G20-J20</f>
        <v>17050.5</v>
      </c>
      <c r="L20" s="6">
        <v>2601.23</v>
      </c>
      <c r="M20" s="6">
        <v>7.0000000000000007E-2</v>
      </c>
      <c r="N20" s="16">
        <f>K20-L20-M20</f>
        <v>14449.2</v>
      </c>
    </row>
    <row r="21" spans="1:14" ht="21" x14ac:dyDescent="0.35">
      <c r="A21" s="2"/>
      <c r="B21" t="s">
        <v>89</v>
      </c>
      <c r="C21" s="1" t="s">
        <v>88</v>
      </c>
      <c r="D21" t="s">
        <v>87</v>
      </c>
      <c r="E21" s="24">
        <v>43405</v>
      </c>
      <c r="F21" s="22">
        <v>302.16000000000003</v>
      </c>
      <c r="G21" s="6">
        <f>F21*50/365*364</f>
        <v>15066.608219178084</v>
      </c>
      <c r="H21" s="6"/>
      <c r="I21" s="6"/>
      <c r="J21" s="6">
        <v>7554</v>
      </c>
      <c r="K21" s="6">
        <f>G21-J21</f>
        <v>7512.6082191780843</v>
      </c>
      <c r="L21" s="6">
        <v>1202.02</v>
      </c>
      <c r="M21" s="6">
        <v>-0.01</v>
      </c>
      <c r="N21" s="16">
        <f>K21-L21-M21</f>
        <v>6310.598219178084</v>
      </c>
    </row>
    <row r="22" spans="1:14" ht="21" x14ac:dyDescent="0.35">
      <c r="A22" s="2"/>
      <c r="B22" t="s">
        <v>86</v>
      </c>
      <c r="C22" s="1" t="s">
        <v>85</v>
      </c>
      <c r="D22" t="s">
        <v>84</v>
      </c>
      <c r="E22" s="24">
        <v>43420</v>
      </c>
      <c r="F22" s="22">
        <v>341.01</v>
      </c>
      <c r="G22" s="6">
        <v>17051</v>
      </c>
      <c r="H22" s="6"/>
      <c r="I22" s="6"/>
      <c r="J22" s="6"/>
      <c r="K22" s="6">
        <f>G22-J22</f>
        <v>17051</v>
      </c>
      <c r="L22" s="6">
        <v>2601.3200000000002</v>
      </c>
      <c r="M22" s="6">
        <v>0.08</v>
      </c>
      <c r="N22" s="16">
        <f>K22-L22-M22</f>
        <v>14449.6</v>
      </c>
    </row>
    <row r="23" spans="1:14" ht="18.75" x14ac:dyDescent="0.3">
      <c r="A23" s="2"/>
      <c r="B23" s="13" t="s">
        <v>3</v>
      </c>
      <c r="C23" s="18"/>
      <c r="D23" s="19"/>
      <c r="E23" s="19"/>
      <c r="F23" s="19"/>
      <c r="G23" s="14">
        <f>SUM(G12:G22)</f>
        <v>226922.73232876713</v>
      </c>
      <c r="H23" s="14">
        <f>SUM(H12:H22)</f>
        <v>0</v>
      </c>
      <c r="I23" s="14">
        <f>SUM(I12:I22)</f>
        <v>0</v>
      </c>
      <c r="J23" s="14">
        <f>SUM(J12:J22)</f>
        <v>23633.25</v>
      </c>
      <c r="K23" s="14">
        <f>SUM(K12:K22)</f>
        <v>203289.48232876713</v>
      </c>
      <c r="L23" s="14">
        <f>SUM(L12:L22)</f>
        <v>37019.96</v>
      </c>
      <c r="M23" s="14">
        <f>SUM(M12:M22)</f>
        <v>-8.0000000000000029E-2</v>
      </c>
      <c r="N23" s="14">
        <f>SUM(N12:N22)</f>
        <v>166269.60232876716</v>
      </c>
    </row>
    <row r="24" spans="1:14" ht="18.75" x14ac:dyDescent="0.3">
      <c r="A24" s="2"/>
      <c r="B24" s="13"/>
      <c r="C24" s="1"/>
      <c r="D24" s="2"/>
      <c r="E24" s="2"/>
      <c r="F24" s="2"/>
      <c r="G24" s="6"/>
      <c r="H24" s="6"/>
      <c r="I24" s="6"/>
      <c r="J24" s="6"/>
      <c r="K24" s="6"/>
      <c r="L24" s="6"/>
      <c r="M24" s="6"/>
      <c r="N24" s="23"/>
    </row>
    <row r="25" spans="1:14" ht="18.75" x14ac:dyDescent="0.3">
      <c r="A25" s="2"/>
      <c r="B25" s="13" t="s">
        <v>83</v>
      </c>
      <c r="C25" s="18" t="s">
        <v>82</v>
      </c>
      <c r="D25" s="2"/>
      <c r="E25" s="2"/>
      <c r="F25" s="2"/>
      <c r="G25" s="6"/>
      <c r="H25" s="6"/>
      <c r="I25" s="6"/>
      <c r="J25" s="6"/>
      <c r="K25" s="6"/>
      <c r="L25" s="6"/>
      <c r="M25" s="6"/>
      <c r="N25" s="23"/>
    </row>
    <row r="26" spans="1:14" ht="21" x14ac:dyDescent="0.35">
      <c r="A26" s="2"/>
      <c r="B26" s="2" t="s">
        <v>81</v>
      </c>
      <c r="C26" s="1" t="s">
        <v>80</v>
      </c>
      <c r="D26" t="s">
        <v>79</v>
      </c>
      <c r="E26" s="24">
        <v>42767</v>
      </c>
      <c r="F26">
        <v>485.39</v>
      </c>
      <c r="G26" s="6">
        <f>F26*50</f>
        <v>24269.5</v>
      </c>
      <c r="H26" s="6"/>
      <c r="I26" s="6"/>
      <c r="J26" s="6"/>
      <c r="K26" s="6">
        <f>G26-J26</f>
        <v>24269.5</v>
      </c>
      <c r="L26" s="6">
        <v>4642.55</v>
      </c>
      <c r="M26" s="6">
        <v>-0.05</v>
      </c>
      <c r="N26" s="16">
        <f>G26-L26-M26</f>
        <v>19627</v>
      </c>
    </row>
    <row r="27" spans="1:14" ht="21" x14ac:dyDescent="0.35">
      <c r="A27" s="2"/>
      <c r="B27" s="2" t="s">
        <v>78</v>
      </c>
      <c r="C27" s="1" t="s">
        <v>77</v>
      </c>
      <c r="D27" t="s">
        <v>71</v>
      </c>
      <c r="E27" s="24">
        <v>43601</v>
      </c>
      <c r="F27">
        <v>485.39</v>
      </c>
      <c r="G27" s="6">
        <f>F27*50/365*230</f>
        <v>15293.109589041098</v>
      </c>
      <c r="H27" s="6"/>
      <c r="I27" s="6"/>
      <c r="J27" s="6"/>
      <c r="K27" s="6">
        <f>G27-J27</f>
        <v>15293.109589041098</v>
      </c>
      <c r="L27" s="6">
        <v>2725.2</v>
      </c>
      <c r="M27" s="6">
        <v>0.11</v>
      </c>
      <c r="N27" s="16">
        <f>G27-L27-M27</f>
        <v>12567.799589041097</v>
      </c>
    </row>
    <row r="28" spans="1:14" ht="21" x14ac:dyDescent="0.35">
      <c r="A28" s="2"/>
      <c r="B28" s="2" t="s">
        <v>76</v>
      </c>
      <c r="C28" s="1" t="s">
        <v>75</v>
      </c>
      <c r="D28" s="2" t="s">
        <v>74</v>
      </c>
      <c r="E28" s="17">
        <v>42370</v>
      </c>
      <c r="F28">
        <v>485.39</v>
      </c>
      <c r="G28" s="6">
        <f>F28*50</f>
        <v>24269.5</v>
      </c>
      <c r="H28" s="6"/>
      <c r="I28" s="6"/>
      <c r="J28" s="6"/>
      <c r="K28" s="6">
        <f>G28-J28</f>
        <v>24269.5</v>
      </c>
      <c r="L28" s="6">
        <v>4642.55</v>
      </c>
      <c r="M28" s="6">
        <v>0.15</v>
      </c>
      <c r="N28" s="16">
        <f>G28-L28-M28</f>
        <v>19626.8</v>
      </c>
    </row>
    <row r="29" spans="1:14" ht="21" x14ac:dyDescent="0.35">
      <c r="A29" s="2"/>
      <c r="B29" t="s">
        <v>73</v>
      </c>
      <c r="C29" s="1" t="s">
        <v>72</v>
      </c>
      <c r="D29" t="s">
        <v>71</v>
      </c>
      <c r="E29" s="24">
        <v>43489</v>
      </c>
      <c r="F29">
        <v>485.39</v>
      </c>
      <c r="G29" s="6">
        <f>F29*50/365*340</f>
        <v>22607.205479452055</v>
      </c>
      <c r="H29" s="6"/>
      <c r="I29" s="6"/>
      <c r="J29" s="6"/>
      <c r="K29" s="6">
        <f>G29-J29</f>
        <v>22607.205479452055</v>
      </c>
      <c r="L29" s="6">
        <v>4287.49</v>
      </c>
      <c r="M29" s="6">
        <v>-0.08</v>
      </c>
      <c r="N29" s="16">
        <f>G29-L29-M29</f>
        <v>18319.795479452056</v>
      </c>
    </row>
    <row r="30" spans="1:14" ht="18.75" x14ac:dyDescent="0.3">
      <c r="A30" s="2"/>
      <c r="B30" s="13" t="s">
        <v>3</v>
      </c>
      <c r="C30" s="18"/>
      <c r="D30" s="19"/>
      <c r="E30" s="19"/>
      <c r="F30" s="19"/>
      <c r="G30" s="14">
        <f>SUM(G26:G29)</f>
        <v>86439.315068493146</v>
      </c>
      <c r="H30" s="14">
        <f>SUM(H26:H29)</f>
        <v>0</v>
      </c>
      <c r="I30" s="14">
        <f>SUM(I26:I29)</f>
        <v>0</v>
      </c>
      <c r="J30" s="14">
        <f>SUM(J26:J29)</f>
        <v>0</v>
      </c>
      <c r="K30" s="14">
        <f>SUM(K26:K29)</f>
        <v>86439.315068493146</v>
      </c>
      <c r="L30" s="14">
        <f>SUM(L26:L29)</f>
        <v>16297.789999999999</v>
      </c>
      <c r="M30" s="14">
        <f>SUM(M26:M29)</f>
        <v>0.13</v>
      </c>
      <c r="N30" s="14">
        <f>SUM(N26:N29)</f>
        <v>70141.395068493148</v>
      </c>
    </row>
    <row r="31" spans="1:14" ht="18.75" x14ac:dyDescent="0.3">
      <c r="A31" s="2"/>
      <c r="B31" s="2"/>
      <c r="C31" s="1"/>
      <c r="D31" s="2"/>
      <c r="E31" s="2"/>
      <c r="F31" s="2"/>
      <c r="G31" s="6"/>
      <c r="H31" s="6"/>
      <c r="I31" s="6"/>
      <c r="J31" s="6"/>
      <c r="K31" s="6"/>
      <c r="L31" s="6"/>
      <c r="M31" s="6"/>
      <c r="N31" s="23"/>
    </row>
    <row r="32" spans="1:14" ht="18.75" x14ac:dyDescent="0.3">
      <c r="A32" s="2"/>
      <c r="B32" s="13" t="s">
        <v>70</v>
      </c>
      <c r="C32" s="18" t="s">
        <v>69</v>
      </c>
      <c r="D32" s="2"/>
      <c r="E32" s="2"/>
      <c r="F32" s="2"/>
      <c r="G32" s="6"/>
      <c r="H32" s="6"/>
      <c r="I32" s="6"/>
      <c r="J32" s="6"/>
      <c r="K32" s="6"/>
      <c r="L32" s="6"/>
      <c r="M32" s="6"/>
      <c r="N32" s="23"/>
    </row>
    <row r="33" spans="1:14" ht="21" x14ac:dyDescent="0.35">
      <c r="A33" s="2"/>
      <c r="B33" s="2" t="s">
        <v>68</v>
      </c>
      <c r="C33" s="1"/>
      <c r="D33" t="s">
        <v>20</v>
      </c>
      <c r="G33" s="6"/>
      <c r="H33" s="6"/>
      <c r="I33" s="6"/>
      <c r="J33" s="6"/>
      <c r="K33" s="6"/>
      <c r="L33" s="6"/>
      <c r="M33" s="6"/>
      <c r="N33" s="25"/>
    </row>
    <row r="34" spans="1:14" ht="21" x14ac:dyDescent="0.35">
      <c r="A34" s="2"/>
      <c r="B34" t="s">
        <v>68</v>
      </c>
      <c r="C34" s="1" t="s">
        <v>67</v>
      </c>
      <c r="D34" t="s">
        <v>64</v>
      </c>
      <c r="E34" s="24">
        <v>43374</v>
      </c>
      <c r="F34">
        <v>485.39</v>
      </c>
      <c r="G34" s="6">
        <f>F34*50</f>
        <v>24269.5</v>
      </c>
      <c r="H34" s="6"/>
      <c r="I34" s="6"/>
      <c r="J34" s="6"/>
      <c r="K34" s="6">
        <f>G34-J34</f>
        <v>24269.5</v>
      </c>
      <c r="L34" s="6">
        <v>4642.55</v>
      </c>
      <c r="M34" s="6">
        <v>-0.05</v>
      </c>
      <c r="N34" s="16">
        <f>G34-L34-M34</f>
        <v>19627</v>
      </c>
    </row>
    <row r="35" spans="1:14" ht="21" x14ac:dyDescent="0.35">
      <c r="A35" s="2"/>
      <c r="B35" s="2" t="s">
        <v>66</v>
      </c>
      <c r="C35" s="1" t="s">
        <v>65</v>
      </c>
      <c r="D35" t="s">
        <v>64</v>
      </c>
      <c r="E35" s="24">
        <v>43591</v>
      </c>
      <c r="F35">
        <v>485.39</v>
      </c>
      <c r="G35" s="6">
        <f>F35*50/365*238</f>
        <v>15825.04383561644</v>
      </c>
      <c r="H35" s="6"/>
      <c r="I35" s="6"/>
      <c r="J35" s="6"/>
      <c r="K35" s="6">
        <f>G35-J35</f>
        <v>15825.04383561644</v>
      </c>
      <c r="L35" s="6">
        <v>2838.82</v>
      </c>
      <c r="M35" s="6">
        <v>0.02</v>
      </c>
      <c r="N35" s="16">
        <f>G35-L35-M35</f>
        <v>12986.203835616439</v>
      </c>
    </row>
    <row r="36" spans="1:14" ht="21" x14ac:dyDescent="0.35">
      <c r="A36" s="2"/>
      <c r="B36" s="2" t="s">
        <v>63</v>
      </c>
      <c r="C36" s="1" t="s">
        <v>62</v>
      </c>
      <c r="D36" s="2" t="s">
        <v>61</v>
      </c>
      <c r="E36" s="17">
        <v>43556</v>
      </c>
      <c r="F36" s="22">
        <v>516.1</v>
      </c>
      <c r="G36" s="6">
        <f>F36*50/365*272</f>
        <v>19230.027397260274</v>
      </c>
      <c r="H36" s="6"/>
      <c r="I36" s="6"/>
      <c r="J36" s="6"/>
      <c r="K36" s="6">
        <f>G36-J36</f>
        <v>19230.027397260274</v>
      </c>
      <c r="L36" s="6">
        <v>3566.12</v>
      </c>
      <c r="M36" s="6">
        <v>0.11</v>
      </c>
      <c r="N36" s="16">
        <f>G36-L36-M36</f>
        <v>15663.797397260274</v>
      </c>
    </row>
    <row r="37" spans="1:14" ht="21" x14ac:dyDescent="0.35">
      <c r="A37" s="2"/>
      <c r="B37" s="2" t="s">
        <v>60</v>
      </c>
      <c r="C37" s="1" t="s">
        <v>59</v>
      </c>
      <c r="D37" s="2" t="s">
        <v>58</v>
      </c>
      <c r="E37" s="17">
        <v>42767</v>
      </c>
      <c r="F37">
        <v>485.39</v>
      </c>
      <c r="G37" s="6">
        <f>F37*50/365*360</f>
        <v>23937.041095890414</v>
      </c>
      <c r="H37" s="6"/>
      <c r="I37" s="6"/>
      <c r="J37" s="6"/>
      <c r="K37" s="6">
        <f>G37-J37</f>
        <v>23937.041095890414</v>
      </c>
      <c r="L37" s="6">
        <v>4571.54</v>
      </c>
      <c r="M37" s="6">
        <v>0.1</v>
      </c>
      <c r="N37" s="16">
        <f>G37-L37-M37</f>
        <v>19365.401095890415</v>
      </c>
    </row>
    <row r="38" spans="1:14" ht="21" x14ac:dyDescent="0.35">
      <c r="A38" s="2"/>
      <c r="B38" s="2" t="s">
        <v>57</v>
      </c>
      <c r="C38" s="1" t="s">
        <v>56</v>
      </c>
      <c r="D38" s="2" t="s">
        <v>51</v>
      </c>
      <c r="E38" s="17">
        <v>42370</v>
      </c>
      <c r="F38">
        <v>485.39</v>
      </c>
      <c r="G38" s="6">
        <f>F38*50/365*363</f>
        <v>24136.516438356168</v>
      </c>
      <c r="H38" s="6"/>
      <c r="I38" s="6"/>
      <c r="J38" s="6">
        <v>18085.759999999998</v>
      </c>
      <c r="K38" s="6">
        <f>G38-J38</f>
        <v>6050.7564383561694</v>
      </c>
      <c r="L38" s="6">
        <v>1292.44</v>
      </c>
      <c r="M38" s="6">
        <v>-0.08</v>
      </c>
      <c r="N38" s="16">
        <f>K38-L38-M38</f>
        <v>4758.3964383561688</v>
      </c>
    </row>
    <row r="39" spans="1:14" ht="21" x14ac:dyDescent="0.35">
      <c r="A39" s="2"/>
      <c r="B39" s="2" t="s">
        <v>55</v>
      </c>
      <c r="C39" s="1" t="s">
        <v>54</v>
      </c>
      <c r="D39" s="2" t="s">
        <v>51</v>
      </c>
      <c r="E39" s="17">
        <v>42370</v>
      </c>
      <c r="F39">
        <v>485.39</v>
      </c>
      <c r="G39" s="6">
        <f>F39*50/365*359</f>
        <v>23870.549315068496</v>
      </c>
      <c r="H39" s="6"/>
      <c r="I39" s="6"/>
      <c r="J39" s="6"/>
      <c r="K39" s="6">
        <f>G39-J39</f>
        <v>23870.549315068496</v>
      </c>
      <c r="L39" s="6">
        <v>4557.34</v>
      </c>
      <c r="M39" s="6">
        <v>0.01</v>
      </c>
      <c r="N39" s="16">
        <f>G39-L39-M39</f>
        <v>19313.199315068498</v>
      </c>
    </row>
    <row r="40" spans="1:14" ht="21" x14ac:dyDescent="0.35">
      <c r="A40" s="2"/>
      <c r="B40" s="2" t="s">
        <v>53</v>
      </c>
      <c r="C40" s="1" t="s">
        <v>52</v>
      </c>
      <c r="D40" s="2" t="s">
        <v>51</v>
      </c>
      <c r="E40" s="17">
        <v>43374</v>
      </c>
      <c r="F40">
        <v>485.39</v>
      </c>
      <c r="G40" s="6">
        <f>F40*50/365*362</f>
        <v>24070.02465753425</v>
      </c>
      <c r="H40" s="6"/>
      <c r="I40" s="6"/>
      <c r="J40" s="6"/>
      <c r="K40" s="6">
        <f>G40-J40</f>
        <v>24070.02465753425</v>
      </c>
      <c r="L40" s="6">
        <v>4599.9399999999996</v>
      </c>
      <c r="M40" s="6">
        <v>-0.12</v>
      </c>
      <c r="N40" s="16">
        <f>G40-L40-M40</f>
        <v>19470.20465753425</v>
      </c>
    </row>
    <row r="41" spans="1:14" ht="21" x14ac:dyDescent="0.35">
      <c r="A41" s="2"/>
      <c r="B41" t="s">
        <v>50</v>
      </c>
      <c r="C41" s="1" t="s">
        <v>49</v>
      </c>
      <c r="D41" t="s">
        <v>46</v>
      </c>
      <c r="E41" s="24">
        <v>42370</v>
      </c>
      <c r="F41">
        <v>485.39</v>
      </c>
      <c r="G41" s="6">
        <f>F41*50/365*352</f>
        <v>23405.106849315071</v>
      </c>
      <c r="H41" s="6"/>
      <c r="I41" s="6"/>
      <c r="J41" s="6"/>
      <c r="K41" s="6">
        <f>G41-J41</f>
        <v>23405.106849315071</v>
      </c>
      <c r="L41" s="6">
        <v>4457.92</v>
      </c>
      <c r="M41" s="6">
        <v>-0.01</v>
      </c>
      <c r="N41" s="16">
        <f>G41-L41-M41</f>
        <v>18947.196849315067</v>
      </c>
    </row>
    <row r="42" spans="1:14" ht="21" x14ac:dyDescent="0.35">
      <c r="A42" s="2"/>
      <c r="B42" s="2" t="s">
        <v>48</v>
      </c>
      <c r="C42" s="1" t="s">
        <v>47</v>
      </c>
      <c r="D42" s="2" t="s">
        <v>46</v>
      </c>
      <c r="E42" s="17">
        <v>42370</v>
      </c>
      <c r="F42">
        <v>485.39</v>
      </c>
      <c r="G42" s="6">
        <f>F42*50</f>
        <v>24269.5</v>
      </c>
      <c r="H42" s="6"/>
      <c r="I42" s="6"/>
      <c r="J42" s="6"/>
      <c r="K42" s="6">
        <f>G42-J42</f>
        <v>24269.5</v>
      </c>
      <c r="L42" s="6">
        <v>4642.55</v>
      </c>
      <c r="M42" s="6">
        <v>-0.05</v>
      </c>
      <c r="N42" s="16">
        <f>G42-L42-M42</f>
        <v>19627</v>
      </c>
    </row>
    <row r="43" spans="1:14" ht="21" x14ac:dyDescent="0.35">
      <c r="A43" s="2"/>
      <c r="B43" s="2" t="s">
        <v>45</v>
      </c>
      <c r="C43" s="1" t="s">
        <v>44</v>
      </c>
      <c r="D43" s="2" t="s">
        <v>41</v>
      </c>
      <c r="E43" s="17">
        <v>43709</v>
      </c>
      <c r="F43">
        <v>485.39</v>
      </c>
      <c r="G43" s="6">
        <f>F43*50/365*122</f>
        <v>8111.9972602739736</v>
      </c>
      <c r="H43" s="6"/>
      <c r="I43" s="6"/>
      <c r="J43" s="6"/>
      <c r="K43" s="6">
        <f>G43-J43</f>
        <v>8111.9972602739736</v>
      </c>
      <c r="L43" s="6">
        <v>1191.31</v>
      </c>
      <c r="M43" s="6">
        <v>0.09</v>
      </c>
      <c r="N43" s="16">
        <f>G43-L43-M43</f>
        <v>6920.597260273973</v>
      </c>
    </row>
    <row r="44" spans="1:14" ht="21" x14ac:dyDescent="0.35">
      <c r="A44" s="2"/>
      <c r="B44" s="2" t="s">
        <v>43</v>
      </c>
      <c r="C44" s="1" t="s">
        <v>42</v>
      </c>
      <c r="D44" s="2" t="s">
        <v>41</v>
      </c>
      <c r="E44" s="17">
        <v>43395</v>
      </c>
      <c r="F44">
        <v>485.39</v>
      </c>
      <c r="G44" s="6">
        <f>F44*50/365*364</f>
        <v>24203.008219178086</v>
      </c>
      <c r="H44" s="6"/>
      <c r="I44" s="6"/>
      <c r="J44" s="6"/>
      <c r="K44" s="6">
        <f>G44-J44</f>
        <v>24203.008219178086</v>
      </c>
      <c r="L44" s="6">
        <v>4628.3500000000004</v>
      </c>
      <c r="M44" s="6">
        <v>0.06</v>
      </c>
      <c r="N44" s="16">
        <f>G44-L44-M44</f>
        <v>19574.598219178082</v>
      </c>
    </row>
    <row r="45" spans="1:14" ht="21" x14ac:dyDescent="0.35">
      <c r="A45" s="2"/>
      <c r="B45" t="s">
        <v>40</v>
      </c>
      <c r="C45" s="1" t="s">
        <v>39</v>
      </c>
      <c r="D45" t="s">
        <v>17</v>
      </c>
      <c r="E45" s="24">
        <v>43206</v>
      </c>
      <c r="F45">
        <v>485.39</v>
      </c>
      <c r="G45" s="6">
        <f>F45*50</f>
        <v>24269.5</v>
      </c>
      <c r="H45" s="6"/>
      <c r="I45" s="6"/>
      <c r="J45" s="6"/>
      <c r="K45" s="6">
        <f>G45-J45</f>
        <v>24269.5</v>
      </c>
      <c r="L45" s="6">
        <v>4642.55</v>
      </c>
      <c r="M45" s="6">
        <v>-0.05</v>
      </c>
      <c r="N45" s="16">
        <f>G45-L45-M45</f>
        <v>19627</v>
      </c>
    </row>
    <row r="46" spans="1:14" ht="21" x14ac:dyDescent="0.35">
      <c r="A46" s="2"/>
      <c r="B46" t="s">
        <v>38</v>
      </c>
      <c r="C46" s="1" t="s">
        <v>37</v>
      </c>
      <c r="D46" t="s">
        <v>17</v>
      </c>
      <c r="E46" s="24">
        <v>43206</v>
      </c>
      <c r="F46">
        <v>485.39</v>
      </c>
      <c r="G46" s="6">
        <f>F46*50/365*364</f>
        <v>24203.008219178086</v>
      </c>
      <c r="H46" s="6"/>
      <c r="I46" s="6"/>
      <c r="J46" s="6"/>
      <c r="K46" s="6">
        <f>G46-J46</f>
        <v>24203.008219178086</v>
      </c>
      <c r="L46" s="6">
        <v>4628.3500000000004</v>
      </c>
      <c r="M46" s="6">
        <v>0.06</v>
      </c>
      <c r="N46" s="16">
        <f>G46-L46-M46</f>
        <v>19574.598219178082</v>
      </c>
    </row>
    <row r="47" spans="1:14" ht="21" x14ac:dyDescent="0.35">
      <c r="A47" s="2"/>
      <c r="B47" t="s">
        <v>36</v>
      </c>
      <c r="C47" s="1" t="s">
        <v>35</v>
      </c>
      <c r="D47" t="s">
        <v>17</v>
      </c>
      <c r="E47" s="24">
        <v>43206</v>
      </c>
      <c r="F47">
        <v>485.39</v>
      </c>
      <c r="G47" s="6">
        <f>F47*50</f>
        <v>24269.5</v>
      </c>
      <c r="H47" s="6"/>
      <c r="I47" s="6"/>
      <c r="J47" s="6"/>
      <c r="K47" s="6">
        <f>G47-J47</f>
        <v>24269.5</v>
      </c>
      <c r="L47" s="6">
        <v>4642.55</v>
      </c>
      <c r="M47" s="6">
        <v>-0.05</v>
      </c>
      <c r="N47" s="16">
        <f>G47-L47-M47</f>
        <v>19627</v>
      </c>
    </row>
    <row r="48" spans="1:14" ht="21" x14ac:dyDescent="0.35">
      <c r="A48" s="2"/>
      <c r="B48" t="s">
        <v>34</v>
      </c>
      <c r="C48" s="1" t="s">
        <v>33</v>
      </c>
      <c r="D48" t="s">
        <v>17</v>
      </c>
      <c r="E48" s="24">
        <v>43466</v>
      </c>
      <c r="F48">
        <v>485.39</v>
      </c>
      <c r="G48" s="6">
        <f>F48*50</f>
        <v>24269.5</v>
      </c>
      <c r="H48" s="6"/>
      <c r="I48" s="6"/>
      <c r="J48" s="6"/>
      <c r="K48" s="6">
        <f>G48-J48</f>
        <v>24269.5</v>
      </c>
      <c r="L48" s="6">
        <v>4642.55</v>
      </c>
      <c r="M48" s="6">
        <v>0.15</v>
      </c>
      <c r="N48" s="16">
        <f>G48-L48-M48</f>
        <v>19626.8</v>
      </c>
    </row>
    <row r="49" spans="1:14" ht="21" x14ac:dyDescent="0.35">
      <c r="A49" s="2"/>
      <c r="B49" t="s">
        <v>32</v>
      </c>
      <c r="C49" s="1" t="s">
        <v>31</v>
      </c>
      <c r="D49" t="s">
        <v>17</v>
      </c>
      <c r="E49" s="24">
        <v>43405</v>
      </c>
      <c r="F49">
        <v>485.39</v>
      </c>
      <c r="G49" s="6">
        <f>F49*50/365*364</f>
        <v>24203.008219178086</v>
      </c>
      <c r="H49" s="6"/>
      <c r="I49" s="6"/>
      <c r="J49" s="6"/>
      <c r="K49" s="6">
        <f>G49-J49</f>
        <v>24203.008219178086</v>
      </c>
      <c r="L49" s="6">
        <v>4628.3500000000004</v>
      </c>
      <c r="M49" s="6">
        <v>-0.14000000000000001</v>
      </c>
      <c r="N49" s="16">
        <f>G49-L49-M49</f>
        <v>19574.798219178083</v>
      </c>
    </row>
    <row r="50" spans="1:14" ht="21" x14ac:dyDescent="0.35">
      <c r="A50" s="2"/>
      <c r="B50" t="s">
        <v>30</v>
      </c>
      <c r="C50" s="1" t="s">
        <v>29</v>
      </c>
      <c r="D50" t="s">
        <v>28</v>
      </c>
      <c r="E50" s="24">
        <v>43405</v>
      </c>
      <c r="F50">
        <v>302.16000000000003</v>
      </c>
      <c r="G50" s="6">
        <f>F50*50</f>
        <v>15108.000000000002</v>
      </c>
      <c r="H50" s="6"/>
      <c r="I50" s="6"/>
      <c r="J50" s="6"/>
      <c r="K50" s="6">
        <f>G50-J50</f>
        <v>15108.000000000002</v>
      </c>
      <c r="L50" s="6">
        <v>2030.39</v>
      </c>
      <c r="M50" s="6">
        <v>-0.19</v>
      </c>
      <c r="N50" s="16">
        <f>G50-L50-M50</f>
        <v>13077.800000000003</v>
      </c>
    </row>
    <row r="51" spans="1:14" ht="18.75" x14ac:dyDescent="0.3">
      <c r="A51" s="2"/>
      <c r="B51" s="13" t="s">
        <v>3</v>
      </c>
      <c r="C51" s="18"/>
      <c r="D51" s="19"/>
      <c r="E51" s="19"/>
      <c r="F51" s="19"/>
      <c r="G51" s="14">
        <f>SUM(G33:G50)</f>
        <v>371650.83150684938</v>
      </c>
      <c r="H51" s="14">
        <f>SUM(H33:H50)</f>
        <v>0</v>
      </c>
      <c r="I51" s="14">
        <f>SUM(I33:I50)</f>
        <v>0</v>
      </c>
      <c r="J51" s="14">
        <f>SUM(J33:J50)</f>
        <v>18085.759999999998</v>
      </c>
      <c r="K51" s="14">
        <f>SUM(K33:K50)</f>
        <v>353565.07150684937</v>
      </c>
      <c r="L51" s="14">
        <f>SUM(L33:L50)</f>
        <v>66203.62000000001</v>
      </c>
      <c r="M51" s="14">
        <f>SUM(M33:M50)</f>
        <v>-0.14000000000000004</v>
      </c>
      <c r="N51" s="14">
        <f>SUM(N33:N50)</f>
        <v>287361.59150684933</v>
      </c>
    </row>
    <row r="52" spans="1:14" ht="18.75" x14ac:dyDescent="0.3">
      <c r="A52" s="2"/>
      <c r="B52" s="2"/>
      <c r="C52" s="1"/>
      <c r="D52" s="2"/>
      <c r="E52" s="2"/>
      <c r="F52" s="2"/>
      <c r="G52" s="6"/>
      <c r="H52" s="6"/>
      <c r="I52" s="6"/>
      <c r="J52" s="6"/>
      <c r="K52" s="6"/>
      <c r="L52" s="6"/>
      <c r="M52" s="6"/>
      <c r="N52" s="23"/>
    </row>
    <row r="53" spans="1:14" ht="18.75" x14ac:dyDescent="0.3">
      <c r="A53" s="2"/>
      <c r="B53" s="13" t="s">
        <v>27</v>
      </c>
      <c r="C53" s="18" t="s">
        <v>26</v>
      </c>
      <c r="D53" s="2"/>
      <c r="E53" s="2"/>
      <c r="F53" s="2"/>
      <c r="G53" s="6"/>
      <c r="H53" s="6"/>
      <c r="I53" s="6"/>
      <c r="J53" s="6"/>
      <c r="K53" s="6"/>
      <c r="L53" s="6"/>
      <c r="M53" s="6"/>
      <c r="N53" s="23"/>
    </row>
    <row r="54" spans="1:14" ht="21" x14ac:dyDescent="0.35">
      <c r="A54" s="2"/>
      <c r="B54" s="2" t="s">
        <v>25</v>
      </c>
      <c r="C54" s="1" t="s">
        <v>24</v>
      </c>
      <c r="D54" s="2" t="s">
        <v>23</v>
      </c>
      <c r="E54" s="17">
        <v>43556</v>
      </c>
      <c r="F54" s="22">
        <v>516.1</v>
      </c>
      <c r="G54" s="6">
        <f>F54*50/365*273</f>
        <v>19300.726027397257</v>
      </c>
      <c r="H54" s="6"/>
      <c r="I54" s="6"/>
      <c r="J54" s="6"/>
      <c r="K54" s="6">
        <f>G54-J54</f>
        <v>19300.726027397257</v>
      </c>
      <c r="L54" s="6">
        <v>3581.22</v>
      </c>
      <c r="M54" s="6">
        <v>-0.09</v>
      </c>
      <c r="N54" s="16">
        <f>G54-L54-M54</f>
        <v>15719.596027397258</v>
      </c>
    </row>
    <row r="55" spans="1:14" ht="21" x14ac:dyDescent="0.35">
      <c r="A55" s="2"/>
      <c r="B55" s="2" t="s">
        <v>22</v>
      </c>
      <c r="C55" s="1" t="s">
        <v>21</v>
      </c>
      <c r="D55" s="2" t="s">
        <v>20</v>
      </c>
      <c r="E55" s="17">
        <v>43206</v>
      </c>
      <c r="F55">
        <v>485.39</v>
      </c>
      <c r="G55" s="6">
        <f>F55*50</f>
        <v>24269.5</v>
      </c>
      <c r="H55" s="6"/>
      <c r="I55" s="6"/>
      <c r="J55" s="6">
        <v>19149.63</v>
      </c>
      <c r="K55" s="6">
        <f>G55-J55</f>
        <v>5119.869999999999</v>
      </c>
      <c r="L55" s="6">
        <v>552.19000000000005</v>
      </c>
      <c r="M55" s="6">
        <v>0.08</v>
      </c>
      <c r="N55" s="16">
        <f>K55-L55-M55</f>
        <v>4567.5999999999985</v>
      </c>
    </row>
    <row r="56" spans="1:14" ht="21" x14ac:dyDescent="0.35">
      <c r="A56" s="2"/>
      <c r="B56" s="2" t="s">
        <v>19</v>
      </c>
      <c r="C56" s="1" t="s">
        <v>18</v>
      </c>
      <c r="D56" s="2" t="s">
        <v>17</v>
      </c>
      <c r="E56" s="17">
        <v>43770</v>
      </c>
      <c r="F56">
        <v>485.39</v>
      </c>
      <c r="G56" s="6">
        <f>F56*50/365*60</f>
        <v>3989.5068493150688</v>
      </c>
      <c r="H56" s="6"/>
      <c r="I56" s="6"/>
      <c r="J56" s="6"/>
      <c r="K56" s="6">
        <f>G56-J56</f>
        <v>3989.5068493150688</v>
      </c>
      <c r="L56" s="6">
        <v>310.75</v>
      </c>
      <c r="M56" s="6">
        <v>-0.04</v>
      </c>
      <c r="N56" s="16">
        <f>K56-L56-M56</f>
        <v>3678.7968493150688</v>
      </c>
    </row>
    <row r="57" spans="1:14" ht="91.5" x14ac:dyDescent="0.35">
      <c r="A57" s="2" t="s">
        <v>16</v>
      </c>
      <c r="B57" t="s">
        <v>15</v>
      </c>
      <c r="C57" s="1" t="s">
        <v>14</v>
      </c>
      <c r="D57" s="20" t="s">
        <v>9</v>
      </c>
      <c r="E57" s="21">
        <v>43328</v>
      </c>
      <c r="F57" s="20">
        <v>470.88</v>
      </c>
      <c r="G57" s="6">
        <f>F57*50</f>
        <v>23544</v>
      </c>
      <c r="H57" s="6"/>
      <c r="I57" s="6"/>
      <c r="J57" s="6"/>
      <c r="K57" s="6">
        <f>G57-J57</f>
        <v>23544</v>
      </c>
      <c r="L57" s="6">
        <v>4487.59</v>
      </c>
      <c r="M57" s="6">
        <v>0.01</v>
      </c>
      <c r="N57" s="16">
        <f>K57-L57-M57</f>
        <v>19056.400000000001</v>
      </c>
    </row>
    <row r="58" spans="1:14" ht="91.5" x14ac:dyDescent="0.35">
      <c r="A58" s="2"/>
      <c r="B58" t="s">
        <v>13</v>
      </c>
      <c r="C58" s="1" t="s">
        <v>12</v>
      </c>
      <c r="D58" s="20" t="s">
        <v>9</v>
      </c>
      <c r="E58" s="21">
        <v>43374</v>
      </c>
      <c r="F58" s="20">
        <v>470.88</v>
      </c>
      <c r="G58" s="6">
        <f>F58*50/365*361</f>
        <v>23285.983561643836</v>
      </c>
      <c r="H58" s="6"/>
      <c r="I58" s="6"/>
      <c r="J58" s="6">
        <f>11772+6547.16</f>
        <v>18319.16</v>
      </c>
      <c r="K58" s="6">
        <f>G58-J58</f>
        <v>4966.823561643836</v>
      </c>
      <c r="L58" s="6">
        <v>1060.9100000000001</v>
      </c>
      <c r="M58" s="6">
        <v>0.11</v>
      </c>
      <c r="N58" s="16">
        <f>K58-L58-M58</f>
        <v>3905.803561643836</v>
      </c>
    </row>
    <row r="59" spans="1:14" ht="91.5" x14ac:dyDescent="0.35">
      <c r="A59" s="2"/>
      <c r="B59" t="s">
        <v>11</v>
      </c>
      <c r="C59" s="1" t="s">
        <v>10</v>
      </c>
      <c r="D59" s="20" t="s">
        <v>9</v>
      </c>
      <c r="E59" s="21">
        <v>43206</v>
      </c>
      <c r="F59" s="20">
        <v>470.88</v>
      </c>
      <c r="G59" s="6">
        <f>F59*50/365*364</f>
        <v>23479.495890410959</v>
      </c>
      <c r="H59" s="6"/>
      <c r="I59" s="6"/>
      <c r="J59" s="6">
        <v>11772</v>
      </c>
      <c r="K59" s="6">
        <f>G59-J59</f>
        <v>11707.495890410959</v>
      </c>
      <c r="L59" s="6">
        <v>2500.7199999999998</v>
      </c>
      <c r="M59" s="6">
        <v>-0.02</v>
      </c>
      <c r="N59" s="16">
        <f>K59-L59-M59</f>
        <v>9206.7958904109601</v>
      </c>
    </row>
    <row r="60" spans="1:14" ht="18.75" x14ac:dyDescent="0.3">
      <c r="A60" s="2"/>
      <c r="B60" s="13" t="s">
        <v>3</v>
      </c>
      <c r="C60" s="18"/>
      <c r="D60" s="19"/>
      <c r="E60" s="19"/>
      <c r="F60" s="19"/>
      <c r="G60" s="14">
        <f>SUM(G54:G59)</f>
        <v>117869.21232876711</v>
      </c>
      <c r="H60" s="14">
        <f>SUM(H54:H59)</f>
        <v>0</v>
      </c>
      <c r="I60" s="14">
        <f>SUM(I54:I59)</f>
        <v>0</v>
      </c>
      <c r="J60" s="14">
        <f>SUM(J54:J59)</f>
        <v>49240.79</v>
      </c>
      <c r="K60" s="14">
        <f>SUM(K54:K59)</f>
        <v>68628.422328767105</v>
      </c>
      <c r="L60" s="14">
        <f>SUM(L54:L59)</f>
        <v>12493.38</v>
      </c>
      <c r="M60" s="14">
        <f>SUM(M54:M59)</f>
        <v>0.05</v>
      </c>
      <c r="N60" s="14">
        <f>SUM(N54:N59)</f>
        <v>56134.992328767126</v>
      </c>
    </row>
    <row r="61" spans="1:14" ht="18.75" x14ac:dyDescent="0.3">
      <c r="A61" s="2"/>
      <c r="B61" s="13"/>
      <c r="C61" s="1"/>
      <c r="D61" s="2"/>
      <c r="E61" s="2"/>
      <c r="F61" s="2"/>
      <c r="G61" s="6"/>
      <c r="H61" s="12"/>
      <c r="I61" s="12"/>
      <c r="J61" s="12"/>
      <c r="K61" s="12"/>
      <c r="L61" s="12"/>
      <c r="M61" s="12"/>
      <c r="N61" s="11"/>
    </row>
    <row r="62" spans="1:14" ht="18.75" x14ac:dyDescent="0.3">
      <c r="A62" s="2"/>
      <c r="B62" s="13" t="s">
        <v>8</v>
      </c>
      <c r="C62" s="18" t="s">
        <v>7</v>
      </c>
      <c r="D62" s="2"/>
      <c r="E62" s="2"/>
      <c r="F62" s="2"/>
      <c r="G62" s="6"/>
      <c r="H62" s="12"/>
      <c r="I62" s="12"/>
      <c r="J62" s="12"/>
      <c r="K62" s="12"/>
      <c r="L62" s="12"/>
      <c r="M62" s="12"/>
      <c r="N62" s="11"/>
    </row>
    <row r="63" spans="1:14" ht="21" x14ac:dyDescent="0.35">
      <c r="A63" s="2"/>
      <c r="B63" s="2" t="s">
        <v>6</v>
      </c>
      <c r="C63" s="1" t="s">
        <v>5</v>
      </c>
      <c r="D63" s="2" t="s">
        <v>4</v>
      </c>
      <c r="E63" s="17">
        <v>43374</v>
      </c>
      <c r="F63" s="2">
        <v>901.34</v>
      </c>
      <c r="G63" s="6">
        <f>F63*50</f>
        <v>45067</v>
      </c>
      <c r="H63" s="6"/>
      <c r="I63" s="6"/>
      <c r="J63" s="6">
        <v>33707.65</v>
      </c>
      <c r="K63" s="6">
        <f>G63-J63</f>
        <v>11359.349999999999</v>
      </c>
      <c r="L63" s="6">
        <v>2671.72</v>
      </c>
      <c r="M63" s="6">
        <v>0.03</v>
      </c>
      <c r="N63" s="16">
        <f>K63-L63-M63</f>
        <v>8687.5999999999985</v>
      </c>
    </row>
    <row r="64" spans="1:14" ht="18.75" x14ac:dyDescent="0.3">
      <c r="A64" s="2"/>
      <c r="B64" s="13" t="s">
        <v>3</v>
      </c>
      <c r="C64" s="2"/>
      <c r="D64" s="2"/>
      <c r="E64" s="2"/>
      <c r="F64" s="2"/>
      <c r="G64" s="14">
        <f>G63</f>
        <v>45067</v>
      </c>
      <c r="H64" s="14">
        <f>H63</f>
        <v>0</v>
      </c>
      <c r="I64" s="14">
        <f>I63</f>
        <v>0</v>
      </c>
      <c r="J64" s="15">
        <v>33707.65</v>
      </c>
      <c r="K64" s="15">
        <f>G64-J64</f>
        <v>11359.349999999999</v>
      </c>
      <c r="L64" s="14">
        <f>L63</f>
        <v>2671.72</v>
      </c>
      <c r="M64" s="14">
        <f>M63</f>
        <v>0.03</v>
      </c>
      <c r="N64" s="14">
        <f>N63</f>
        <v>8687.5999999999985</v>
      </c>
    </row>
    <row r="65" spans="1:14" ht="18.75" x14ac:dyDescent="0.3">
      <c r="A65" s="2"/>
      <c r="B65" s="13"/>
      <c r="C65" s="2"/>
      <c r="D65" s="2"/>
      <c r="E65" s="2"/>
      <c r="F65" s="2"/>
      <c r="G65" s="6"/>
      <c r="H65" s="12"/>
      <c r="I65" s="12"/>
      <c r="J65" s="12"/>
      <c r="K65" s="12"/>
      <c r="L65" s="12"/>
      <c r="M65" s="12"/>
      <c r="N65" s="11"/>
    </row>
    <row r="66" spans="1:14" ht="18.7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0"/>
    </row>
    <row r="67" spans="1:14" ht="18.75" x14ac:dyDescent="0.3">
      <c r="A67" s="2"/>
      <c r="B67" s="2"/>
      <c r="C67" s="9" t="s">
        <v>2</v>
      </c>
      <c r="D67" s="2"/>
      <c r="E67" s="2"/>
      <c r="F67" s="2"/>
      <c r="G67" s="8">
        <f>G9+G23+G30+G51+G60+G64</f>
        <v>937072.59123287676</v>
      </c>
      <c r="H67" s="8">
        <f>H9+H23+H30+H51+H60+H64</f>
        <v>0</v>
      </c>
      <c r="I67" s="8">
        <f>I9+I23+I30+I51+I60+I64</f>
        <v>0</v>
      </c>
      <c r="J67" s="8">
        <f>J9+J23+J30+J51+J60+J64</f>
        <v>158400.44999999998</v>
      </c>
      <c r="K67" s="8">
        <f>K9+K23+K30+K51+K60+K64</f>
        <v>778672.14123287669</v>
      </c>
      <c r="L67" s="8">
        <f>L9+L23+L30+L51+L60+L64</f>
        <v>148891.00000000003</v>
      </c>
      <c r="M67" s="8">
        <f>M9+M23+M30+M51+M60+M64</f>
        <v>-0.24000000000000007</v>
      </c>
      <c r="N67" s="7">
        <f>ROUND(+N9+N23+N30+N51+N60+N64,1)</f>
        <v>629781.4</v>
      </c>
    </row>
    <row r="68" spans="1:14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"/>
    </row>
    <row r="69" spans="1:14" ht="15.75" x14ac:dyDescent="0.25">
      <c r="A69" s="2"/>
      <c r="B69" s="2"/>
      <c r="D69" s="2"/>
      <c r="E69" s="2"/>
      <c r="F69" s="2"/>
      <c r="G69" s="6"/>
      <c r="H69" s="2"/>
      <c r="I69" s="2"/>
      <c r="J69" s="2"/>
      <c r="K69" s="2"/>
      <c r="L69" s="2"/>
      <c r="M69" s="2"/>
      <c r="N69" s="1"/>
    </row>
    <row r="70" spans="1:14" ht="15.75" x14ac:dyDescent="0.25">
      <c r="A70" s="2"/>
      <c r="B70" s="2"/>
      <c r="D70" s="2"/>
      <c r="E70" s="2"/>
      <c r="F70" s="2"/>
      <c r="G70" s="6"/>
      <c r="H70" s="2"/>
      <c r="I70" s="2"/>
      <c r="J70" s="2"/>
      <c r="K70" s="2"/>
      <c r="L70" s="2"/>
      <c r="M70" s="2"/>
      <c r="N70" s="1"/>
    </row>
    <row r="71" spans="1:14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"/>
    </row>
    <row r="72" spans="1:14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"/>
    </row>
    <row r="73" spans="1:14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"/>
    </row>
    <row r="74" spans="1:14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"/>
    </row>
    <row r="75" spans="1:14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"/>
    </row>
    <row r="76" spans="1:14" ht="16.5" thickBot="1" x14ac:dyDescent="0.3">
      <c r="A76" s="2"/>
      <c r="B76" s="2"/>
      <c r="C76" s="5"/>
      <c r="D76" s="2"/>
      <c r="E76" s="2"/>
      <c r="F76" s="2"/>
      <c r="G76" s="5"/>
      <c r="H76" s="2"/>
      <c r="I76" s="2"/>
      <c r="J76" s="2"/>
      <c r="K76" s="2"/>
      <c r="L76" s="1"/>
      <c r="M76" s="2"/>
      <c r="N76" s="1"/>
    </row>
    <row r="77" spans="1:14" x14ac:dyDescent="0.25">
      <c r="A77" s="2"/>
      <c r="B77" s="2"/>
      <c r="C77" s="4" t="s">
        <v>1</v>
      </c>
      <c r="D77" s="2"/>
      <c r="E77" s="2"/>
      <c r="F77" s="2"/>
      <c r="G77" s="4"/>
      <c r="H77" s="2"/>
      <c r="I77" s="2"/>
      <c r="J77" s="2"/>
      <c r="K77" s="2"/>
      <c r="L77" s="3" t="s">
        <v>0</v>
      </c>
      <c r="M77" s="2"/>
      <c r="N77" s="3"/>
    </row>
    <row r="78" spans="1:14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"/>
    </row>
    <row r="79" spans="1:14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"/>
    </row>
  </sheetData>
  <mergeCells count="1">
    <mergeCell ref="B4:N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 CENDI</dc:creator>
  <cp:lastModifiedBy>Coordinacion CENDI</cp:lastModifiedBy>
  <dcterms:created xsi:type="dcterms:W3CDTF">2020-01-07T20:04:10Z</dcterms:created>
  <dcterms:modified xsi:type="dcterms:W3CDTF">2020-01-07T20:04:53Z</dcterms:modified>
</cp:coreProperties>
</file>